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ОТДЕЛ ЗАКУПОК\2026 по 223-ФЗ\Электронный магазин\ЭМ разработка Проекта сентябрь 2026\"/>
    </mc:Choice>
  </mc:AlternateContent>
  <xr:revisionPtr revIDLastSave="0" documentId="13_ncr:1_{62AD41E1-E526-4D63-88AA-82E9945983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основание 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3" i="1" l="1"/>
  <c r="Q13" i="1"/>
  <c r="T13" i="1" s="1"/>
  <c r="U13" i="1" s="1"/>
  <c r="S13" i="1" l="1"/>
  <c r="V13" i="1"/>
  <c r="P13" i="1"/>
  <c r="P14" i="1" s="1"/>
  <c r="N13" i="1"/>
  <c r="N14" i="1" s="1"/>
  <c r="L13" i="1"/>
  <c r="L14" i="1" s="1"/>
  <c r="J13" i="1"/>
  <c r="J14" i="1" s="1"/>
  <c r="H13" i="1"/>
  <c r="H14" i="1" s="1"/>
  <c r="F13" i="1"/>
  <c r="F14" i="1" s="1"/>
  <c r="V14" i="1" l="1"/>
  <c r="E8" i="1" l="1"/>
</calcChain>
</file>

<file path=xl/sharedStrings.xml><?xml version="1.0" encoding="utf-8"?>
<sst xmlns="http://schemas.openxmlformats.org/spreadsheetml/2006/main" count="50" uniqueCount="39">
  <si>
    <t>РАСЧЕТ</t>
  </si>
  <si>
    <t>обоснования начальной (максимальной) цены договора</t>
  </si>
  <si>
    <t>Начальная (максимальная) цена договора</t>
  </si>
  <si>
    <t>рублей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</si>
  <si>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</si>
  <si>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</si>
  <si>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</si>
  <si>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</si>
  <si>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</si>
  <si>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</si>
  <si>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</si>
  <si>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</si>
  <si>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</si>
  <si>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</si>
  <si>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</si>
  <si>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</si>
  <si>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</si>
  <si>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</si>
  <si>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</si>
  <si>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</si>
  <si>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</si>
  <si>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</si>
  <si>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</si>
  <si>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</si>
  <si>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</si>
  <si>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</si>
  <si>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</si>
  <si>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</si>
  <si>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Наименование товара (работ, услуг)</t>
  </si>
  <si>
    <t>Объем поставки товара (работ, услуг)</t>
  </si>
  <si>
    <t>Однородность выборки</t>
  </si>
  <si>
    <t xml:space="preserve">Приложение № 3
к информационной карте  
 </t>
  </si>
  <si>
    <t xml:space="preserve">выполнение работ по разработке проекта обоснования размера санитарно-защитной зоны АО «Горзеленхоз» г. Иркутска
</t>
  </si>
  <si>
    <t>Выполнение работ по разработке проекта обоснования размера санитарно-защитной зоны АО «Горзеленхоз» г. Иркутска</t>
  </si>
  <si>
    <t>усл. ед.</t>
  </si>
  <si>
    <t>Подготовил:</t>
  </si>
  <si>
    <t>__________</t>
  </si>
  <si>
    <t>А.А. Зайцев</t>
  </si>
  <si>
    <t>Ведущий специалист по закупкам АО "Горзеленхоз"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</si>
</sst>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_р_."/>
  </numFmts>
  <fonts count="2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center" vertical="top" wrapText="1"/>
    </xf>
    <xf numFmtId="165" fontId="8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5" fontId="10" fillId="0" borderId="0" xfId="0" applyNumberFormat="1" applyFont="1" applyAlignment="1">
      <alignment horizontal="right" vertical="top" wrapText="1"/>
    </xf>
    <xf numFmtId="0" fontId="14" fillId="0" borderId="0" xfId="0" applyFont="1" applyAlignment="1">
      <alignment vertical="top"/>
    </xf>
    <xf numFmtId="0" fontId="1" fillId="0" borderId="0" xfId="0" applyFont="1"/>
    <xf numFmtId="0" fontId="16" fillId="0" borderId="0" xfId="0" applyFont="1"/>
    <xf numFmtId="0" fontId="2" fillId="0" borderId="0" xfId="0" applyFont="1" applyAlignment="1">
      <alignment horizontal="right"/>
    </xf>
    <xf numFmtId="0" fontId="17" fillId="0" borderId="0" xfId="0" applyFont="1" applyAlignment="1">
      <alignment horizontal="justify" vertical="top" wrapText="1"/>
    </xf>
    <xf numFmtId="0" fontId="17" fillId="0" borderId="0" xfId="0" applyFont="1" applyAlignment="1">
      <alignment vertical="top" wrapText="1"/>
    </xf>
    <xf numFmtId="4" fontId="17" fillId="0" borderId="0" xfId="0" applyNumberFormat="1" applyFont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shrinkToFit="1"/>
    </xf>
    <xf numFmtId="4" fontId="11" fillId="3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4" fontId="14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2" fillId="3" borderId="1" xfId="0" applyFont="1" applyFill="1" applyBorder="1" applyAlignment="1">
      <alignment horizontal="center" vertical="center" shrinkToFit="1"/>
    </xf>
    <xf numFmtId="0" fontId="17" fillId="0" borderId="2" xfId="0" applyFont="1" applyBorder="1" applyAlignment="1">
      <alignment horizontal="justify" vertical="top" wrapText="1"/>
    </xf>
    <xf numFmtId="0" fontId="17" fillId="0" borderId="3" xfId="0" applyFont="1" applyBorder="1" applyAlignment="1">
      <alignment horizontal="justify" vertical="top" wrapText="1"/>
    </xf>
    <xf numFmtId="0" fontId="17" fillId="0" borderId="1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7" fillId="3" borderId="2" xfId="0" applyFont="1" applyFill="1" applyBorder="1" applyAlignment="1">
      <alignment horizontal="justify" vertical="top" wrapText="1"/>
    </xf>
    <xf numFmtId="0" fontId="17" fillId="3" borderId="4" xfId="0" applyFont="1" applyFill="1" applyBorder="1" applyAlignment="1">
      <alignment horizontal="justify" vertical="top" wrapText="1"/>
    </xf>
    <xf numFmtId="0" fontId="17" fillId="3" borderId="3" xfId="0" applyFont="1" applyFill="1" applyBorder="1" applyAlignment="1">
      <alignment horizontal="justify" vertical="top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165" fontId="9" fillId="2" borderId="0" xfId="0" applyNumberFormat="1" applyFont="1" applyFill="1" applyAlignment="1">
      <alignment horizontal="center" vertical="top" wrapText="1"/>
    </xf>
    <xf numFmtId="165" fontId="8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ill>
        <patternFill>
          <bgColor rgb="FFFF9F9F"/>
        </patternFill>
      </fill>
    </dxf>
    <dxf>
      <font>
        <b val="0"/>
        <i val="0"/>
        <strike val="0"/>
        <color theme="1"/>
      </font>
      <fill>
        <patternFill>
          <bgColor rgb="FFFF9B9B"/>
        </patternFill>
      </fill>
    </dxf>
  </dxfs>
  <tableStyles count="0" defaultTableStyle="TableStyleMedium2" defaultPivotStyle="PivotStyleLight16"/>
  <colors>
    <mruColors>
      <color rgb="FFFF9B9B"/>
      <color rgb="FFFF9F9F"/>
      <color rgb="FFEAEAEA"/>
      <color rgb="FFDDDDDD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</xdr:colOff>
      <xdr:row>17</xdr:row>
      <xdr:rowOff>998367</xdr:rowOff>
    </xdr:from>
    <xdr:to>
      <xdr:col>3</xdr:col>
      <xdr:colOff>228600</xdr:colOff>
      <xdr:row>17</xdr:row>
      <xdr:rowOff>1262136</xdr:rowOff>
    </xdr:to>
    <xdr:pic>
      <xdr:nvPicPr>
        <xdr:cNvPr id="8" name="Picture 39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04035" y="8907927"/>
          <a:ext cx="802005" cy="26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19</xdr:row>
      <xdr:rowOff>211452</xdr:rowOff>
    </xdr:from>
    <xdr:to>
      <xdr:col>3</xdr:col>
      <xdr:colOff>495299</xdr:colOff>
      <xdr:row>19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18</xdr:row>
      <xdr:rowOff>422036</xdr:rowOff>
    </xdr:from>
    <xdr:to>
      <xdr:col>4</xdr:col>
      <xdr:colOff>336186</xdr:colOff>
      <xdr:row>19</xdr:row>
      <xdr:rowOff>3810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19</xdr:row>
      <xdr:rowOff>211452</xdr:rowOff>
    </xdr:from>
    <xdr:to>
      <xdr:col>3</xdr:col>
      <xdr:colOff>495299</xdr:colOff>
      <xdr:row>19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3"/>
  <sheetViews>
    <sheetView tabSelected="1" view="pageBreakPreview" zoomScale="85" zoomScaleNormal="85" zoomScaleSheetLayoutView="85" workbookViewId="0">
      <selection activeCell="T22" sqref="T22"/>
    </sheetView>
  </sheetViews>
  <sheetFormatPr defaultRowHeight="15" x14ac:dyDescent="0.25"/>
  <cols>
    <col min="1" max="1" width="4.5703125" style="1" customWidth="1"/>
    <col min="2" max="2" width="35.7109375" style="1" customWidth="1"/>
    <col min="3" max="3" width="9.42578125" style="1" customWidth="1"/>
    <col min="4" max="4" width="10" style="1" customWidth="1"/>
    <col min="5" max="10" width="12.7109375" style="1" customWidth="1"/>
    <col min="11" max="16" width="12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1" width="14.28515625" style="1" customWidth="1"/>
    <col min="22" max="22" width="12.5703125" style="2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2" s="3" customFormat="1" ht="30.75" customHeight="1" x14ac:dyDescent="0.25">
      <c r="F1" s="4"/>
      <c r="G1" s="4"/>
      <c r="H1" s="4"/>
      <c r="T1" s="58" t="s">
        <v>31</v>
      </c>
      <c r="U1" s="59"/>
      <c r="V1" s="59"/>
    </row>
    <row r="2" spans="1:22" s="3" customFormat="1" ht="12" x14ac:dyDescent="0.25">
      <c r="F2" s="4"/>
      <c r="G2" s="4"/>
      <c r="H2" s="4"/>
      <c r="V2" s="5"/>
    </row>
    <row r="3" spans="1:22" s="6" customFormat="1" ht="11.25" x14ac:dyDescent="0.25"/>
    <row r="4" spans="1:22" ht="15.75" x14ac:dyDescent="0.25">
      <c r="A4" s="60" t="s">
        <v>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</row>
    <row r="5" spans="1:22" ht="15.75" x14ac:dyDescent="0.25">
      <c r="A5" s="60" t="s">
        <v>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</row>
    <row r="6" spans="1:22" ht="15.75" x14ac:dyDescent="0.25">
      <c r="A6" s="61" t="s">
        <v>32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</row>
    <row r="7" spans="1:22" s="7" customFormat="1" ht="11.25" x14ac:dyDescent="0.25">
      <c r="T7" s="6"/>
      <c r="U7" s="6"/>
    </row>
    <row r="8" spans="1:22" s="8" customFormat="1" ht="15.75" customHeight="1" x14ac:dyDescent="0.25">
      <c r="A8" s="62" t="s">
        <v>2</v>
      </c>
      <c r="B8" s="62"/>
      <c r="C8" s="62"/>
      <c r="D8" s="62"/>
      <c r="E8" s="63">
        <f>SUMIF(V14,"&gt;0")</f>
        <v>356333.33</v>
      </c>
      <c r="F8" s="63"/>
      <c r="G8" s="64" t="s">
        <v>3</v>
      </c>
      <c r="H8" s="64"/>
      <c r="I8" s="9"/>
      <c r="J8" s="10"/>
      <c r="K8" s="10"/>
      <c r="L8" s="10"/>
      <c r="M8" s="10"/>
      <c r="N8" s="10"/>
      <c r="O8" s="10"/>
      <c r="P8" s="10"/>
      <c r="Q8" s="10"/>
      <c r="R8" s="9"/>
      <c r="S8" s="9"/>
      <c r="T8" s="40"/>
      <c r="U8" s="42"/>
      <c r="V8" s="11"/>
    </row>
    <row r="9" spans="1:22" s="6" customFormat="1" ht="11.25" x14ac:dyDescent="0.25">
      <c r="A9" s="12"/>
      <c r="B9" s="13"/>
      <c r="C9" s="12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2"/>
      <c r="S9" s="12"/>
      <c r="T9" s="41"/>
      <c r="U9" s="42"/>
      <c r="V9" s="16"/>
    </row>
    <row r="10" spans="1:22" ht="15" customHeight="1" x14ac:dyDescent="0.25">
      <c r="A10" s="54" t="s">
        <v>4</v>
      </c>
      <c r="B10" s="54" t="s">
        <v>28</v>
      </c>
      <c r="C10" s="54" t="s">
        <v>29</v>
      </c>
      <c r="D10" s="54"/>
      <c r="E10" s="56" t="s">
        <v>5</v>
      </c>
      <c r="F10" s="56"/>
      <c r="G10" s="56" t="s">
        <v>6</v>
      </c>
      <c r="H10" s="56"/>
      <c r="I10" s="56" t="s">
        <v>7</v>
      </c>
      <c r="J10" s="56"/>
      <c r="K10" s="56" t="s">
        <v>8</v>
      </c>
      <c r="L10" s="56"/>
      <c r="M10" s="56" t="s">
        <v>9</v>
      </c>
      <c r="N10" s="56"/>
      <c r="O10" s="56" t="s">
        <v>10</v>
      </c>
      <c r="P10" s="56"/>
      <c r="Q10" s="55" t="s">
        <v>11</v>
      </c>
      <c r="R10" s="54" t="s">
        <v>12</v>
      </c>
      <c r="S10" s="54" t="s">
        <v>13</v>
      </c>
      <c r="T10" s="54" t="s">
        <v>14</v>
      </c>
      <c r="U10" s="54" t="s">
        <v>30</v>
      </c>
      <c r="V10" s="55" t="s">
        <v>15</v>
      </c>
    </row>
    <row r="11" spans="1:22" ht="27" customHeight="1" x14ac:dyDescent="0.25">
      <c r="A11" s="54"/>
      <c r="B11" s="54"/>
      <c r="C11" s="54"/>
      <c r="D11" s="54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5"/>
      <c r="R11" s="54"/>
      <c r="S11" s="54"/>
      <c r="T11" s="54"/>
      <c r="U11" s="54"/>
      <c r="V11" s="55"/>
    </row>
    <row r="12" spans="1:22" ht="27" customHeight="1" x14ac:dyDescent="0.25">
      <c r="A12" s="54"/>
      <c r="B12" s="54"/>
      <c r="C12" s="24" t="s">
        <v>16</v>
      </c>
      <c r="D12" s="26" t="s">
        <v>17</v>
      </c>
      <c r="E12" s="25" t="s">
        <v>18</v>
      </c>
      <c r="F12" s="25" t="s">
        <v>19</v>
      </c>
      <c r="G12" s="25" t="s">
        <v>18</v>
      </c>
      <c r="H12" s="25" t="s">
        <v>19</v>
      </c>
      <c r="I12" s="25" t="s">
        <v>18</v>
      </c>
      <c r="J12" s="25" t="s">
        <v>19</v>
      </c>
      <c r="K12" s="25" t="s">
        <v>18</v>
      </c>
      <c r="L12" s="25" t="s">
        <v>19</v>
      </c>
      <c r="M12" s="25" t="s">
        <v>18</v>
      </c>
      <c r="N12" s="25" t="s">
        <v>19</v>
      </c>
      <c r="O12" s="25" t="s">
        <v>18</v>
      </c>
      <c r="P12" s="25" t="s">
        <v>19</v>
      </c>
      <c r="Q12" s="55"/>
      <c r="R12" s="54"/>
      <c r="S12" s="54"/>
      <c r="T12" s="54"/>
      <c r="U12" s="54"/>
      <c r="V12" s="55"/>
    </row>
    <row r="13" spans="1:22" ht="51" x14ac:dyDescent="0.25">
      <c r="A13" s="24">
        <v>1</v>
      </c>
      <c r="B13" s="24" t="s">
        <v>33</v>
      </c>
      <c r="C13" s="24" t="s">
        <v>34</v>
      </c>
      <c r="D13" s="26">
        <v>1</v>
      </c>
      <c r="E13" s="27">
        <v>376000</v>
      </c>
      <c r="F13" s="28">
        <f>ROUND(E13*$D$13,2)</f>
        <v>376000</v>
      </c>
      <c r="G13" s="29">
        <v>335000</v>
      </c>
      <c r="H13" s="28">
        <f>ROUND(G13*$D$13,2)</f>
        <v>335000</v>
      </c>
      <c r="I13" s="29">
        <v>358000</v>
      </c>
      <c r="J13" s="28">
        <f>ROUND(I13*$D$13,2)</f>
        <v>358000</v>
      </c>
      <c r="K13" s="30"/>
      <c r="L13" s="28">
        <f>ROUND(K13*$D$13,2)</f>
        <v>0</v>
      </c>
      <c r="M13" s="31"/>
      <c r="N13" s="28">
        <f>ROUND(M13*$D$13,2)</f>
        <v>0</v>
      </c>
      <c r="O13" s="31"/>
      <c r="P13" s="28">
        <f>ROUND(O13*$D$13,2)</f>
        <v>0</v>
      </c>
      <c r="Q13" s="31">
        <f>ROUND(AVERAGE(E13,G13,I13,K13,M13,O13),2)</f>
        <v>356333.33</v>
      </c>
      <c r="R13" s="32">
        <f>COUNTA(E13,G13,I13,K13,M13,O13)</f>
        <v>3</v>
      </c>
      <c r="S13" s="32">
        <f>ROUND(SQRT((IF(E13&gt;0,POWER(E13-Q13,2),0)+IF(G13&gt;0,POWER(G13-Q13,2),0)+IF(I13&gt;0,POWER(I13-Q13,2),0)+IF(K13&gt;0,POWER(K13-Q13,2),0)+IF(M13&gt;0,POWER(M13-Q13,2),0)+IF(O13&gt;0,POWER(O13-Q13,2),0))/(R13-1)),2)</f>
        <v>20550.75</v>
      </c>
      <c r="T13" s="33">
        <f>ROUND(_xlfn.STDEV.S(E13,G13,I13,K13,M13,O13)/Q13*100,2)</f>
        <v>5.77</v>
      </c>
      <c r="U13" s="43" t="str">
        <f>IF(T13&lt;33,"&lt;33","&gt;33")</f>
        <v>&lt;33</v>
      </c>
      <c r="V13" s="34">
        <f>ROUND(((D13/(COUNT(E13,G13,I13,K13,M13,U13))*(E13+G13+I13+K13+M13+O13))),2)</f>
        <v>356333.33</v>
      </c>
    </row>
    <row r="14" spans="1:22" s="17" customFormat="1" ht="27.75" customHeight="1" x14ac:dyDescent="0.25">
      <c r="A14" s="47" t="s">
        <v>20</v>
      </c>
      <c r="B14" s="47"/>
      <c r="C14" s="35"/>
      <c r="D14" s="36"/>
      <c r="E14" s="37"/>
      <c r="F14" s="39">
        <f>SUM(F13:F13)</f>
        <v>376000</v>
      </c>
      <c r="G14" s="37"/>
      <c r="H14" s="39">
        <f>SUM(H13:H13)</f>
        <v>335000</v>
      </c>
      <c r="I14" s="37"/>
      <c r="J14" s="39">
        <f>SUM(J13:J13)</f>
        <v>358000</v>
      </c>
      <c r="K14" s="37"/>
      <c r="L14" s="39">
        <f>SUM(L13:L13)</f>
        <v>0</v>
      </c>
      <c r="M14" s="37"/>
      <c r="N14" s="39">
        <f>SUM(N13:N13)</f>
        <v>0</v>
      </c>
      <c r="O14" s="37"/>
      <c r="P14" s="39">
        <f>SUM(P13:P13)</f>
        <v>0</v>
      </c>
      <c r="Q14" s="37"/>
      <c r="R14" s="37"/>
      <c r="S14" s="37"/>
      <c r="T14" s="37"/>
      <c r="U14" s="37"/>
      <c r="V14" s="38">
        <f>SUM(V13:V13)</f>
        <v>356333.33</v>
      </c>
    </row>
    <row r="15" spans="1:22" s="18" customFormat="1" x14ac:dyDescent="0.25">
      <c r="A15" s="19"/>
      <c r="S15" s="20"/>
    </row>
    <row r="16" spans="1:22" x14ac:dyDescent="0.25">
      <c r="A16" s="48" t="s">
        <v>21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50"/>
    </row>
    <row r="17" spans="1:22" ht="52.5" customHeight="1" x14ac:dyDescent="0.25">
      <c r="A17" s="51" t="s">
        <v>27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3"/>
    </row>
    <row r="18" spans="1:22" ht="100.5" customHeight="1" x14ac:dyDescent="0.25">
      <c r="A18" s="44" t="s">
        <v>22</v>
      </c>
      <c r="B18" s="45"/>
      <c r="C18" s="46" t="s">
        <v>23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</row>
    <row r="19" spans="1:22" ht="57.75" customHeight="1" x14ac:dyDescent="0.25">
      <c r="A19" s="44" t="s">
        <v>24</v>
      </c>
      <c r="B19" s="45"/>
      <c r="C19" s="46" t="s">
        <v>25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</row>
    <row r="20" spans="1:22" ht="44.25" customHeight="1" x14ac:dyDescent="0.25">
      <c r="A20" s="44" t="s">
        <v>13</v>
      </c>
      <c r="B20" s="45"/>
      <c r="C20" s="46" t="s">
        <v>26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</row>
    <row r="21" spans="1:22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x14ac:dyDescent="0.25">
      <c r="B22" s="65" t="s">
        <v>35</v>
      </c>
      <c r="C22" s="65"/>
      <c r="D22" s="65"/>
      <c r="E22" s="66" t="s">
        <v>36</v>
      </c>
      <c r="F22" s="66"/>
      <c r="G22" s="66"/>
      <c r="H22" s="66" t="s">
        <v>37</v>
      </c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2"/>
      <c r="T22" s="22"/>
      <c r="U22" s="22"/>
      <c r="V22" s="22"/>
    </row>
    <row r="23" spans="1:22" ht="30" x14ac:dyDescent="0.25">
      <c r="B23" s="65" t="s">
        <v>38</v>
      </c>
      <c r="C23" s="65"/>
      <c r="D23" s="65"/>
      <c r="E23" s="66"/>
      <c r="F23" s="66"/>
      <c r="G23" s="66"/>
      <c r="H23" s="66"/>
    </row>
  </sheetData>
  <mergeCells count="37">
    <mergeCell ref="T1:V1"/>
    <mergeCell ref="A4:V4"/>
    <mergeCell ref="A5:V5"/>
    <mergeCell ref="A6:V6"/>
    <mergeCell ref="A8:D8"/>
    <mergeCell ref="E8:F8"/>
    <mergeCell ref="G8:H8"/>
    <mergeCell ref="A10:A12"/>
    <mergeCell ref="B10:B12"/>
    <mergeCell ref="E10:F10"/>
    <mergeCell ref="G10:H10"/>
    <mergeCell ref="E11:F11"/>
    <mergeCell ref="G11:H11"/>
    <mergeCell ref="C10:D11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R10:R12"/>
    <mergeCell ref="S10:S12"/>
    <mergeCell ref="T10:T12"/>
    <mergeCell ref="U10:U12"/>
    <mergeCell ref="V10:V12"/>
    <mergeCell ref="A19:B19"/>
    <mergeCell ref="C19:V19"/>
    <mergeCell ref="A20:B20"/>
    <mergeCell ref="C20:V20"/>
    <mergeCell ref="A14:B14"/>
    <mergeCell ref="A16:V16"/>
    <mergeCell ref="A17:V17"/>
    <mergeCell ref="A18:B18"/>
    <mergeCell ref="C18:V18"/>
  </mergeCells>
  <conditionalFormatting sqref="U13">
    <cfRule type="cellIs" dxfId="2" priority="1" operator="equal">
      <formula>"&gt;33"</formula>
    </cfRule>
    <cfRule type="cellIs" dxfId="1" priority="2" operator="equal">
      <formula>"&gt;33"</formula>
    </cfRule>
    <cfRule type="cellIs" dxfId="0" priority="3" operator="equal">
      <formula>"&gt;33"</formula>
    </cfRule>
  </conditionalFormatting>
  <pageMargins left="0.70866141732283472" right="0.70866141732283472" top="0.74803149606299213" bottom="0.74803149606299213" header="0.31496062992125984" footer="0.31496062992125984"/>
  <pageSetup paperSize="9" scale="62" firstPageNumber="21474836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Пользователь</cp:lastModifiedBy>
  <cp:revision>3</cp:revision>
  <cp:lastPrinted>2026-09-29T05:25:53Z</cp:lastPrinted>
  <dcterms:created xsi:type="dcterms:W3CDTF">2021-01-18T05:46:41Z</dcterms:created>
  <dcterms:modified xsi:type="dcterms:W3CDTF">2026-09-29T05:25:59Z</dcterms:modified>
</cp:coreProperties>
</file>